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9360" windowHeight="5460" firstSheet="1" activeTab="1"/>
  </bookViews>
  <sheets>
    <sheet name="NAV000" sheetId="1" state="hidden" r:id="rId1"/>
    <sheet name="Sheet1" sheetId="2" r:id="rId2"/>
    <sheet name="Sheet2" sheetId="3" r:id="rId3"/>
    <sheet name="Sheet3" sheetId="4" r:id="rId4"/>
    <sheet name="Sheet4" sheetId="5" r:id="rId5"/>
    <sheet name="Sheet5" sheetId="6" r:id="rId6"/>
    <sheet name="Sheet6" sheetId="7" r:id="rId7"/>
    <sheet name="Sheet7" sheetId="8" r:id="rId8"/>
    <sheet name="Sheet8" sheetId="9" r:id="rId9"/>
    <sheet name="Sheet9" sheetId="10" r:id="rId10"/>
    <sheet name="Sheet10" sheetId="11" r:id="rId11"/>
    <sheet name="Sheet11" sheetId="12" r:id="rId12"/>
    <sheet name="Sheet12" sheetId="13" r:id="rId13"/>
    <sheet name="Sheet13" sheetId="14" r:id="rId14"/>
    <sheet name="Sheet14" sheetId="15" r:id="rId15"/>
    <sheet name="Sheet15" sheetId="16" r:id="rId16"/>
    <sheet name="Sheet16" sheetId="17" r:id="rId17"/>
  </sheets>
  <calcPr calcId="125725"/>
</workbook>
</file>

<file path=xl/calcChain.xml><?xml version="1.0" encoding="utf-8"?>
<calcChain xmlns="http://schemas.openxmlformats.org/spreadsheetml/2006/main">
  <c r="B34" i="2"/>
  <c r="C35" s="1"/>
  <c r="J38"/>
  <c r="B39"/>
  <c r="J39"/>
  <c r="C41"/>
  <c r="D41"/>
  <c r="E41"/>
  <c r="F41"/>
  <c r="G41"/>
  <c r="H41"/>
  <c r="J41"/>
  <c r="K41"/>
  <c r="L41"/>
  <c r="M41"/>
  <c r="N41"/>
  <c r="C54"/>
  <c r="C55"/>
  <c r="D54" s="1"/>
  <c r="C56"/>
  <c r="J57"/>
  <c r="B60"/>
  <c r="J60"/>
  <c r="C62"/>
  <c r="D62"/>
  <c r="E62"/>
  <c r="F62"/>
  <c r="G62"/>
  <c r="H62"/>
  <c r="J62"/>
  <c r="K62"/>
  <c r="L62"/>
  <c r="M62"/>
  <c r="N62"/>
  <c r="C63"/>
  <c r="C65"/>
  <c r="D56" l="1"/>
  <c r="D63"/>
  <c r="D65" s="1"/>
  <c r="K60"/>
  <c r="K57"/>
  <c r="C57"/>
  <c r="C60" s="1"/>
  <c r="K38"/>
  <c r="K39" s="1"/>
  <c r="C38"/>
  <c r="C39" s="1"/>
  <c r="D55"/>
  <c r="B36"/>
  <c r="L38" l="1"/>
  <c r="L39"/>
  <c r="D38"/>
  <c r="D39"/>
  <c r="D57"/>
  <c r="D60"/>
  <c r="C36"/>
  <c r="C37"/>
  <c r="L57"/>
  <c r="L60" s="1"/>
  <c r="E54"/>
  <c r="M57" l="1"/>
  <c r="M60" s="1"/>
  <c r="E56"/>
  <c r="E63" s="1"/>
  <c r="E65" s="1"/>
  <c r="D37"/>
  <c r="D42" s="1"/>
  <c r="D35"/>
  <c r="D44" s="1"/>
  <c r="E57"/>
  <c r="E60" s="1"/>
  <c r="E38"/>
  <c r="E39" s="1"/>
  <c r="M38"/>
  <c r="M39" s="1"/>
  <c r="C42"/>
  <c r="C44"/>
  <c r="E55"/>
  <c r="F38" l="1"/>
  <c r="F39"/>
  <c r="N38"/>
  <c r="N39"/>
  <c r="F57"/>
  <c r="F60"/>
  <c r="N57"/>
  <c r="N60"/>
  <c r="F54"/>
  <c r="D36"/>
  <c r="F56" l="1"/>
  <c r="F65"/>
  <c r="F63"/>
  <c r="G60"/>
  <c r="G57"/>
  <c r="G39"/>
  <c r="G38"/>
  <c r="E35"/>
  <c r="E37"/>
  <c r="E42" s="1"/>
  <c r="F55"/>
  <c r="H38" l="1"/>
  <c r="H39"/>
  <c r="H57"/>
  <c r="H60"/>
  <c r="G54"/>
  <c r="G55"/>
  <c r="E44"/>
  <c r="E36"/>
  <c r="H54" l="1"/>
  <c r="I57"/>
  <c r="I60" s="1"/>
  <c r="I62" s="1"/>
  <c r="I38"/>
  <c r="I39" s="1"/>
  <c r="I41" s="1"/>
  <c r="F37"/>
  <c r="F42" s="1"/>
  <c r="F35"/>
  <c r="F44" s="1"/>
  <c r="G56"/>
  <c r="G63" s="1"/>
  <c r="H56" l="1"/>
  <c r="H63"/>
  <c r="H65" s="1"/>
  <c r="G65"/>
  <c r="F36"/>
  <c r="H55"/>
  <c r="I54" l="1"/>
  <c r="I55"/>
  <c r="G35"/>
  <c r="G36"/>
  <c r="G37"/>
  <c r="G42" s="1"/>
  <c r="H37" l="1"/>
  <c r="H42" s="1"/>
  <c r="H35"/>
  <c r="J54"/>
  <c r="I56"/>
  <c r="G44"/>
  <c r="J56" l="1"/>
  <c r="J65" s="1"/>
  <c r="J63"/>
  <c r="I63"/>
  <c r="I65" s="1"/>
  <c r="J55"/>
  <c r="H44"/>
  <c r="H36"/>
  <c r="I35" l="1"/>
  <c r="I36"/>
  <c r="I37"/>
  <c r="I42" s="1"/>
  <c r="K54"/>
  <c r="K56" l="1"/>
  <c r="K63" s="1"/>
  <c r="K65" s="1"/>
  <c r="J37"/>
  <c r="J42" s="1"/>
  <c r="J35"/>
  <c r="J44" s="1"/>
  <c r="K55"/>
  <c r="I44"/>
  <c r="L54" l="1"/>
  <c r="L55"/>
  <c r="J36"/>
  <c r="M54" l="1"/>
  <c r="M55"/>
  <c r="K35"/>
  <c r="K36"/>
  <c r="K37"/>
  <c r="K42" s="1"/>
  <c r="L56"/>
  <c r="L63" s="1"/>
  <c r="L65" s="1"/>
  <c r="L37" l="1"/>
  <c r="L42" s="1"/>
  <c r="L35"/>
  <c r="N54"/>
  <c r="M56"/>
  <c r="K44"/>
  <c r="N56" l="1"/>
  <c r="N63" s="1"/>
  <c r="N65" s="1"/>
  <c r="M63"/>
  <c r="M65" s="1"/>
  <c r="N55"/>
  <c r="L44"/>
  <c r="L36"/>
  <c r="B67" l="1"/>
  <c r="M35"/>
  <c r="M37"/>
  <c r="M42" s="1"/>
  <c r="M44" l="1"/>
  <c r="M36"/>
  <c r="N37" l="1"/>
  <c r="N42" s="1"/>
  <c r="N35"/>
  <c r="N44" l="1"/>
  <c r="B46" s="1"/>
  <c r="N36"/>
</calcChain>
</file>

<file path=xl/sharedStrings.xml><?xml version="1.0" encoding="utf-8"?>
<sst xmlns="http://schemas.openxmlformats.org/spreadsheetml/2006/main" count="71" uniqueCount="63">
  <si>
    <t>Leasing versus Buying</t>
  </si>
  <si>
    <t>A quick and rough guide for simple equipment purchases</t>
  </si>
  <si>
    <t>For simplicity, model assumes maximum of 12 years equipment life.</t>
  </si>
  <si>
    <t>Basic Inputs</t>
  </si>
  <si>
    <t>Equipment Value</t>
  </si>
  <si>
    <t>Economic Life</t>
  </si>
  <si>
    <t>This is what is used for the depreciation e.g. over 5 years.</t>
  </si>
  <si>
    <t>Check with your accountant / tax adviser if unsure of tax ruling on life</t>
  </si>
  <si>
    <t>Your Expected Life</t>
  </si>
  <si>
    <t>How long you expect to keep the equipment for.</t>
  </si>
  <si>
    <t>Estimated Scrap Value</t>
  </si>
  <si>
    <t>Note: you are required to put in your estimated scrap value in the</t>
  </si>
  <si>
    <t>appropriate year in row 40 if buying or row 60 if leasing.</t>
  </si>
  <si>
    <t>Applicable Tax Rate</t>
  </si>
  <si>
    <t>Depends whether company or partnership, etc</t>
  </si>
  <si>
    <t>Note: if no tax is payable (e.g. carried forward losses, it is</t>
  </si>
  <si>
    <t>probably best to lease in any case.</t>
  </si>
  <si>
    <t>If Borrowing:</t>
  </si>
  <si>
    <t xml:space="preserve">  Loan Period (years)</t>
  </si>
  <si>
    <t>Assumes loan will be paid off in equal installments over the life of the loan.</t>
  </si>
  <si>
    <t xml:space="preserve">  Borrowing Interest Rate</t>
  </si>
  <si>
    <t>If Leasing:</t>
  </si>
  <si>
    <t xml:space="preserve">  Leasing Rate</t>
  </si>
  <si>
    <t xml:space="preserve">  Period of Lease (years)</t>
  </si>
  <si>
    <t xml:space="preserve">  Residual Value</t>
  </si>
  <si>
    <t>Depreciation Rate</t>
  </si>
  <si>
    <t>This is calculated from the economic life and assumes reducible rate.</t>
  </si>
  <si>
    <t>Case 1: Borrowing the Money and Buying the Equipment</t>
  </si>
  <si>
    <t>Year 0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</si>
  <si>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</si>
  <si>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</si>
  <si>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</si>
  <si>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</si>
  <si>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</si>
  <si>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</si>
  <si>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</si>
  <si>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</si>
  <si>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</si>
  <si>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</si>
  <si>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Year 11</t>
  </si>
  <si>
    <t>Year 12</t>
  </si>
  <si>
    <t>Purchase</t>
  </si>
  <si>
    <t>Loan Repayment</t>
  </si>
  <si>
    <t>Loan Outstanding</t>
  </si>
  <si>
    <t>Interest Cost</t>
  </si>
  <si>
    <t>Depreciation</t>
  </si>
  <si>
    <t>Residual Book Value</t>
  </si>
  <si>
    <t>Disposal</t>
  </si>
  <si>
    <t>Capital Gain or Loss</t>
  </si>
  <si>
    <t>Tax Effect</t>
  </si>
  <si>
    <t>Overall Cash Flow</t>
  </si>
  <si>
    <t>NPV at 12%</t>
  </si>
  <si>
    <t>The lower the negative the number, the lower the cost.</t>
  </si>
  <si>
    <t>Case 2: Leasing</t>
  </si>
  <si>
    <t>Note: The lease is being treated as an operating lease which is typical for small - medium enterprises.</t>
  </si>
  <si>
    <t>This means that the whole of the lease payments are tax deductible. Theoretically, then there should NOT</t>
  </si>
  <si>
    <t>be a residual value (the lessor takes the goods) but this is usually got around some way.</t>
  </si>
  <si>
    <t>Principal Repayment</t>
  </si>
  <si>
    <t>Residual</t>
  </si>
  <si>
    <t>Financing Cost</t>
  </si>
  <si>
    <t>Model assumes that depreciation continues on same value</t>
  </si>
  <si>
    <t>off residual value.</t>
  </si>
  <si>
    <t>Copyright Graham Godbee and Pulse Consultants</t>
  </si>
</sst>
</file>

<file path=xl/styles.xml><?xml version="1.0" encoding="utf-8"?>
<styleSheet xmlns="http://schemas.openxmlformats.org/spreadsheetml/2006/main">
  <numFmts count="3">
    <numFmt numFmtId="164" formatCode="&quot;$&quot;#,##0.00_);[Red]\(&quot;$&quot;#,##0.00\)"/>
    <numFmt numFmtId="169" formatCode="&quot;$&quot;#,##0"/>
    <numFmt numFmtId="170" formatCode="0.0%"/>
  </numFmts>
  <fonts count="11">
    <font>
      <sz val="10"/>
      <name val="Arial"/>
    </font>
    <font>
      <b/>
      <sz val="10"/>
      <name val="Arial"/>
    </font>
    <font>
      <i/>
      <sz val="10"/>
      <name val="Arial"/>
    </font>
    <font>
      <sz val="10"/>
      <name val="Arial"/>
    </font>
    <font>
      <sz val="7"/>
      <name val="Small Fonts"/>
    </font>
    <font>
      <b/>
      <sz val="16"/>
      <color indexed="10"/>
      <name val="Arial"/>
      <family val="2"/>
    </font>
    <font>
      <b/>
      <sz val="14"/>
      <color indexed="11"/>
      <name val="Arial"/>
      <family val="2"/>
    </font>
    <font>
      <b/>
      <sz val="14"/>
      <color indexed="12"/>
      <name val="Arial"/>
      <family val="2"/>
    </font>
    <font>
      <sz val="10"/>
      <color indexed="12"/>
      <name val="Arial"/>
      <family val="2"/>
    </font>
    <font>
      <b/>
      <sz val="14"/>
      <color indexed="17"/>
      <name val="Arial"/>
      <family val="2"/>
    </font>
    <font>
      <i/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37" fontId="4" fillId="0" borderId="0"/>
    <xf numFmtId="9" fontId="3" fillId="0" borderId="0" applyFont="0" applyFill="0" applyBorder="0" applyAlignment="0" applyProtection="0"/>
  </cellStyleXfs>
  <cellXfs count="17">
    <xf numFmtId="0" fontId="0" fillId="0" borderId="0" xfId="0"/>
    <xf numFmtId="0" fontId="1" fillId="0" borderId="0" xfId="0" applyFont="1"/>
    <xf numFmtId="0" fontId="5" fillId="2" borderId="0" xfId="0" applyFont="1" applyFill="1"/>
    <xf numFmtId="0" fontId="0" fillId="2" borderId="0" xfId="0" applyFill="1"/>
    <xf numFmtId="0" fontId="6" fillId="0" borderId="0" xfId="0" applyFont="1"/>
    <xf numFmtId="169" fontId="0" fillId="0" borderId="0" xfId="0" applyNumberFormat="1"/>
    <xf numFmtId="0" fontId="2" fillId="0" borderId="0" xfId="0" applyFont="1"/>
    <xf numFmtId="9" fontId="0" fillId="0" borderId="0" xfId="2" applyFont="1"/>
    <xf numFmtId="0" fontId="7" fillId="3" borderId="0" xfId="0" applyFont="1" applyFill="1"/>
    <xf numFmtId="0" fontId="8" fillId="3" borderId="0" xfId="0" applyFont="1" applyFill="1"/>
    <xf numFmtId="0" fontId="0" fillId="0" borderId="0" xfId="0" applyAlignment="1">
      <alignment horizontal="center"/>
    </xf>
    <xf numFmtId="170" fontId="0" fillId="0" borderId="0" xfId="2" applyNumberFormat="1" applyFont="1"/>
    <xf numFmtId="3" fontId="0" fillId="0" borderId="0" xfId="0" applyNumberFormat="1"/>
    <xf numFmtId="164" fontId="0" fillId="0" borderId="0" xfId="0" applyNumberFormat="1"/>
    <xf numFmtId="0" fontId="9" fillId="3" borderId="0" xfId="0" applyFont="1" applyFill="1"/>
    <xf numFmtId="0" fontId="10" fillId="4" borderId="0" xfId="0" applyFont="1" applyFill="1"/>
    <xf numFmtId="3" fontId="2" fillId="0" borderId="0" xfId="0" applyNumberFormat="1" applyFont="1"/>
  </cellXfs>
  <cellStyles count="3">
    <cellStyle name="no dec" xfId="1"/>
    <cellStyle name="Normal" xfId="0" builtinId="0"/>
    <cellStyle name="Percent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67"/>
  <sheetViews>
    <sheetView tabSelected="1" workbookViewId="0"/>
  </sheetViews>
  <sheetFormatPr defaultRowHeight="12.75"/>
  <cols>
    <col min="1" max="1" width="23.7109375" customWidth="1"/>
    <col min="2" max="2" width="12.7109375" customWidth="1"/>
    <col min="3" max="14" width="9.7109375" customWidth="1"/>
  </cols>
  <sheetData>
    <row r="1" spans="1:6" ht="20.25">
      <c r="C1" s="2" t="s">
        <v>0</v>
      </c>
      <c r="D1" s="3"/>
      <c r="E1" s="3"/>
      <c r="F1" s="3"/>
    </row>
    <row r="2" spans="1:6">
      <c r="B2" t="s">
        <v>62</v>
      </c>
    </row>
    <row r="3" spans="1:6">
      <c r="B3" t="s">
        <v>1</v>
      </c>
    </row>
    <row r="4" spans="1:6">
      <c r="B4" t="s">
        <v>2</v>
      </c>
    </row>
    <row r="6" spans="1:6" ht="18">
      <c r="A6" s="4" t="s">
        <v>3</v>
      </c>
    </row>
    <row r="7" spans="1:6">
      <c r="A7" t="s">
        <v>4</v>
      </c>
      <c r="B7" s="5">
        <v>10000</v>
      </c>
    </row>
    <row r="8" spans="1:6">
      <c r="A8" t="s">
        <v>5</v>
      </c>
      <c r="B8">
        <v>5</v>
      </c>
      <c r="C8" s="6" t="s">
        <v>6</v>
      </c>
    </row>
    <row r="9" spans="1:6">
      <c r="C9" s="6" t="s">
        <v>7</v>
      </c>
    </row>
    <row r="10" spans="1:6">
      <c r="A10" t="s">
        <v>8</v>
      </c>
      <c r="B10">
        <v>7</v>
      </c>
      <c r="C10" s="6" t="s">
        <v>9</v>
      </c>
    </row>
    <row r="11" spans="1:6">
      <c r="A11" t="s">
        <v>10</v>
      </c>
      <c r="B11" s="5">
        <v>1000</v>
      </c>
      <c r="C11" s="6"/>
    </row>
    <row r="12" spans="1:6">
      <c r="B12" s="5"/>
      <c r="C12" s="6" t="s">
        <v>11</v>
      </c>
    </row>
    <row r="13" spans="1:6">
      <c r="B13" s="5"/>
      <c r="C13" s="6" t="s">
        <v>12</v>
      </c>
    </row>
    <row r="14" spans="1:6">
      <c r="B14" s="5"/>
      <c r="C14" s="6"/>
    </row>
    <row r="15" spans="1:6">
      <c r="A15" t="s">
        <v>13</v>
      </c>
      <c r="B15" s="7">
        <v>0.3</v>
      </c>
      <c r="C15" s="6" t="s">
        <v>14</v>
      </c>
    </row>
    <row r="16" spans="1:6">
      <c r="C16" s="6" t="s">
        <v>15</v>
      </c>
    </row>
    <row r="17" spans="1:7">
      <c r="C17" s="6" t="s">
        <v>16</v>
      </c>
    </row>
    <row r="18" spans="1:7">
      <c r="C18" s="6"/>
    </row>
    <row r="19" spans="1:7">
      <c r="A19" t="s">
        <v>17</v>
      </c>
      <c r="C19" s="6"/>
    </row>
    <row r="20" spans="1:7">
      <c r="A20" t="s">
        <v>18</v>
      </c>
      <c r="B20">
        <v>4</v>
      </c>
      <c r="C20" s="6" t="s">
        <v>19</v>
      </c>
    </row>
    <row r="21" spans="1:7">
      <c r="A21" t="s">
        <v>20</v>
      </c>
      <c r="B21" s="7">
        <v>0.1</v>
      </c>
      <c r="C21" s="6"/>
    </row>
    <row r="22" spans="1:7">
      <c r="C22" s="6"/>
    </row>
    <row r="23" spans="1:7">
      <c r="A23" t="s">
        <v>21</v>
      </c>
      <c r="C23" s="6"/>
    </row>
    <row r="24" spans="1:7">
      <c r="A24" t="s">
        <v>22</v>
      </c>
      <c r="B24" s="7">
        <v>0.08</v>
      </c>
      <c r="C24" s="6"/>
    </row>
    <row r="25" spans="1:7">
      <c r="A25" t="s">
        <v>23</v>
      </c>
      <c r="B25">
        <v>4</v>
      </c>
      <c r="C25" s="6"/>
    </row>
    <row r="26" spans="1:7">
      <c r="A26" t="s">
        <v>24</v>
      </c>
      <c r="B26" s="5">
        <v>3000</v>
      </c>
      <c r="C26" s="6"/>
    </row>
    <row r="27" spans="1:7">
      <c r="C27" s="6"/>
    </row>
    <row r="28" spans="1:7">
      <c r="A28" t="s">
        <v>25</v>
      </c>
      <c r="B28" s="11">
        <v>0.2</v>
      </c>
      <c r="C28" s="6" t="s">
        <v>26</v>
      </c>
    </row>
    <row r="31" spans="1:7" ht="18">
      <c r="A31" s="8" t="s">
        <v>27</v>
      </c>
      <c r="B31" s="9"/>
      <c r="C31" s="9"/>
      <c r="D31" s="9"/>
      <c r="E31" s="9"/>
      <c r="F31" s="9"/>
      <c r="G31" s="9"/>
    </row>
    <row r="33" spans="1:14">
      <c r="B33" s="10" t="s">
        <v>28</v>
      </c>
      <c r="C33" s="10" t="s">
        <v>29</v>
      </c>
      <c r="D33" s="10" t="s">
        <v>30</v>
      </c>
      <c r="E33" s="10" t="s">
        <v>31</v>
      </c>
      <c r="F33" s="10" t="s">
        <v>32</v>
      </c>
      <c r="G33" s="10" t="s">
        <v>33</v>
      </c>
      <c r="H33" s="10" t="s">
        <v>34</v>
      </c>
      <c r="I33" s="10" t="s">
        <v>35</v>
      </c>
      <c r="J33" s="10" t="s">
        <v>36</v>
      </c>
      <c r="K33" s="10" t="s">
        <v>37</v>
      </c>
      <c r="L33" s="10" t="s">
        <v>38</v>
      </c>
      <c r="M33" s="10" t="s">
        <v>39</v>
      </c>
      <c r="N33" s="10" t="s">
        <v>40</v>
      </c>
    </row>
    <row r="34" spans="1:14">
      <c r="A34" t="s">
        <v>41</v>
      </c>
      <c r="B34" s="5">
        <f>B7</f>
        <v>10000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</row>
    <row r="35" spans="1:14">
      <c r="A35" t="s">
        <v>42</v>
      </c>
      <c r="C35" s="12">
        <f>B34/B20</f>
        <v>2500</v>
      </c>
      <c r="D35" s="12">
        <f>IF(C36&gt;0,$B$34/$B$20,0)</f>
        <v>2500</v>
      </c>
      <c r="E35" s="12">
        <f t="shared" ref="E35:N35" si="0">IF(D36&gt;0,$B$34/$B$20,0)</f>
        <v>2500</v>
      </c>
      <c r="F35" s="12">
        <f t="shared" si="0"/>
        <v>2500</v>
      </c>
      <c r="G35" s="12">
        <f t="shared" si="0"/>
        <v>0</v>
      </c>
      <c r="H35" s="12">
        <f t="shared" si="0"/>
        <v>0</v>
      </c>
      <c r="I35" s="12">
        <f t="shared" si="0"/>
        <v>0</v>
      </c>
      <c r="J35" s="12">
        <f t="shared" si="0"/>
        <v>0</v>
      </c>
      <c r="K35" s="12">
        <f t="shared" si="0"/>
        <v>0</v>
      </c>
      <c r="L35" s="12">
        <f t="shared" si="0"/>
        <v>0</v>
      </c>
      <c r="M35" s="12">
        <f t="shared" si="0"/>
        <v>0</v>
      </c>
      <c r="N35" s="12">
        <f t="shared" si="0"/>
        <v>0</v>
      </c>
    </row>
    <row r="36" spans="1:14">
      <c r="A36" t="s">
        <v>43</v>
      </c>
      <c r="B36" s="5">
        <f>B34</f>
        <v>10000</v>
      </c>
      <c r="C36" s="12">
        <f>B36-C35</f>
        <v>7500</v>
      </c>
      <c r="D36" s="12">
        <f t="shared" ref="D36:N36" si="1">C36-D35</f>
        <v>5000</v>
      </c>
      <c r="E36" s="12">
        <f t="shared" si="1"/>
        <v>2500</v>
      </c>
      <c r="F36" s="12">
        <f t="shared" si="1"/>
        <v>0</v>
      </c>
      <c r="G36" s="12">
        <f t="shared" si="1"/>
        <v>0</v>
      </c>
      <c r="H36" s="12">
        <f t="shared" si="1"/>
        <v>0</v>
      </c>
      <c r="I36" s="12">
        <f t="shared" si="1"/>
        <v>0</v>
      </c>
      <c r="J36" s="12">
        <f t="shared" si="1"/>
        <v>0</v>
      </c>
      <c r="K36" s="12">
        <f t="shared" si="1"/>
        <v>0</v>
      </c>
      <c r="L36" s="12">
        <f t="shared" si="1"/>
        <v>0</v>
      </c>
      <c r="M36" s="12">
        <f t="shared" si="1"/>
        <v>0</v>
      </c>
      <c r="N36" s="12">
        <f t="shared" si="1"/>
        <v>0</v>
      </c>
    </row>
    <row r="37" spans="1:14">
      <c r="A37" t="s">
        <v>44</v>
      </c>
      <c r="C37" s="12">
        <f>$B$21*B36</f>
        <v>1000</v>
      </c>
      <c r="D37" s="12">
        <f t="shared" ref="D37:N37" si="2">$B$21*C36</f>
        <v>750</v>
      </c>
      <c r="E37" s="12">
        <f t="shared" si="2"/>
        <v>500</v>
      </c>
      <c r="F37" s="12">
        <f t="shared" si="2"/>
        <v>250</v>
      </c>
      <c r="G37" s="12">
        <f t="shared" si="2"/>
        <v>0</v>
      </c>
      <c r="H37" s="12">
        <f t="shared" si="2"/>
        <v>0</v>
      </c>
      <c r="I37" s="12">
        <f t="shared" si="2"/>
        <v>0</v>
      </c>
      <c r="J37" s="12">
        <f t="shared" si="2"/>
        <v>0</v>
      </c>
      <c r="K37" s="12">
        <f t="shared" si="2"/>
        <v>0</v>
      </c>
      <c r="L37" s="12">
        <f t="shared" si="2"/>
        <v>0</v>
      </c>
      <c r="M37" s="12">
        <f t="shared" si="2"/>
        <v>0</v>
      </c>
      <c r="N37" s="12">
        <f t="shared" si="2"/>
        <v>0</v>
      </c>
    </row>
    <row r="38" spans="1:14">
      <c r="A38" t="s">
        <v>45</v>
      </c>
      <c r="C38" s="12">
        <f>IF(B40&gt;0,0,B39*$B$28)</f>
        <v>2000</v>
      </c>
      <c r="D38" s="12">
        <f t="shared" ref="D38:N38" si="3">IF(C40&gt;0,0,C39*$B$28)</f>
        <v>1600</v>
      </c>
      <c r="E38" s="12">
        <f t="shared" si="3"/>
        <v>1280</v>
      </c>
      <c r="F38" s="12">
        <f t="shared" si="3"/>
        <v>1024</v>
      </c>
      <c r="G38" s="12">
        <f t="shared" si="3"/>
        <v>819.2</v>
      </c>
      <c r="H38" s="12">
        <f t="shared" si="3"/>
        <v>655.36000000000013</v>
      </c>
      <c r="I38" s="12">
        <f t="shared" si="3"/>
        <v>524.28800000000001</v>
      </c>
      <c r="J38" s="12">
        <f t="shared" si="3"/>
        <v>0</v>
      </c>
      <c r="K38" s="12">
        <f t="shared" si="3"/>
        <v>0</v>
      </c>
      <c r="L38" s="12">
        <f t="shared" si="3"/>
        <v>0</v>
      </c>
      <c r="M38" s="12">
        <f t="shared" si="3"/>
        <v>0</v>
      </c>
      <c r="N38" s="12">
        <f t="shared" si="3"/>
        <v>0</v>
      </c>
    </row>
    <row r="39" spans="1:14">
      <c r="A39" t="s">
        <v>46</v>
      </c>
      <c r="B39" s="5">
        <f>B34</f>
        <v>10000</v>
      </c>
      <c r="C39" s="12">
        <f>B39-C38</f>
        <v>8000</v>
      </c>
      <c r="D39" s="12">
        <f>IF(C40&gt;0,0,C39-D38)</f>
        <v>6400</v>
      </c>
      <c r="E39" s="12">
        <f t="shared" ref="E39:N39" si="4">IF(D40&gt;0,0,D39-E38)</f>
        <v>5120</v>
      </c>
      <c r="F39" s="12">
        <f t="shared" si="4"/>
        <v>4096</v>
      </c>
      <c r="G39" s="12">
        <f t="shared" si="4"/>
        <v>3276.8</v>
      </c>
      <c r="H39" s="12">
        <f t="shared" si="4"/>
        <v>2621.44</v>
      </c>
      <c r="I39" s="12">
        <f t="shared" si="4"/>
        <v>2097.152</v>
      </c>
      <c r="J39" s="12">
        <f t="shared" si="4"/>
        <v>0</v>
      </c>
      <c r="K39" s="12">
        <f t="shared" si="4"/>
        <v>0</v>
      </c>
      <c r="L39" s="12">
        <f t="shared" si="4"/>
        <v>0</v>
      </c>
      <c r="M39" s="12">
        <f t="shared" si="4"/>
        <v>0</v>
      </c>
      <c r="N39" s="12">
        <f t="shared" si="4"/>
        <v>0</v>
      </c>
    </row>
    <row r="40" spans="1:14">
      <c r="A40" t="s">
        <v>47</v>
      </c>
      <c r="C40" s="12"/>
      <c r="D40" s="12"/>
      <c r="E40" s="12"/>
      <c r="F40" s="12"/>
      <c r="G40" s="12"/>
      <c r="H40" s="12"/>
      <c r="I40" s="12">
        <v>1000</v>
      </c>
      <c r="J40" s="12"/>
      <c r="K40" s="12"/>
      <c r="L40" s="12"/>
      <c r="M40" s="12"/>
      <c r="N40" s="12"/>
    </row>
    <row r="41" spans="1:14">
      <c r="A41" t="s">
        <v>48</v>
      </c>
      <c r="C41" s="12">
        <f>IF(C40&gt;0,C39-C40,0)</f>
        <v>0</v>
      </c>
      <c r="D41" s="12">
        <f t="shared" ref="D41:N41" si="5">IF(D40&gt;0,D39-D40,0)</f>
        <v>0</v>
      </c>
      <c r="E41" s="12">
        <f t="shared" si="5"/>
        <v>0</v>
      </c>
      <c r="F41" s="12">
        <f t="shared" si="5"/>
        <v>0</v>
      </c>
      <c r="G41" s="12">
        <f t="shared" si="5"/>
        <v>0</v>
      </c>
      <c r="H41" s="12">
        <f t="shared" si="5"/>
        <v>0</v>
      </c>
      <c r="I41" s="12">
        <f t="shared" si="5"/>
        <v>1097.152</v>
      </c>
      <c r="J41" s="12">
        <f t="shared" si="5"/>
        <v>0</v>
      </c>
      <c r="K41" s="12">
        <f t="shared" si="5"/>
        <v>0</v>
      </c>
      <c r="L41" s="12">
        <f t="shared" si="5"/>
        <v>0</v>
      </c>
      <c r="M41" s="12">
        <f t="shared" si="5"/>
        <v>0</v>
      </c>
      <c r="N41" s="12">
        <f t="shared" si="5"/>
        <v>0</v>
      </c>
    </row>
    <row r="42" spans="1:14">
      <c r="A42" t="s">
        <v>49</v>
      </c>
      <c r="C42">
        <f t="shared" ref="C42:N42" si="6">(C37+C38-C41)*$B$15</f>
        <v>900</v>
      </c>
      <c r="D42">
        <f t="shared" si="6"/>
        <v>705</v>
      </c>
      <c r="E42">
        <f t="shared" si="6"/>
        <v>534</v>
      </c>
      <c r="F42">
        <f t="shared" si="6"/>
        <v>382.2</v>
      </c>
      <c r="G42">
        <f t="shared" si="6"/>
        <v>245.76</v>
      </c>
      <c r="H42">
        <f t="shared" si="6"/>
        <v>196.60800000000003</v>
      </c>
      <c r="I42">
        <f t="shared" si="6"/>
        <v>-171.85920000000002</v>
      </c>
      <c r="J42">
        <f t="shared" si="6"/>
        <v>0</v>
      </c>
      <c r="K42">
        <f t="shared" si="6"/>
        <v>0</v>
      </c>
      <c r="L42">
        <f t="shared" si="6"/>
        <v>0</v>
      </c>
      <c r="M42">
        <f t="shared" si="6"/>
        <v>0</v>
      </c>
      <c r="N42">
        <f t="shared" si="6"/>
        <v>0</v>
      </c>
    </row>
    <row r="44" spans="1:14">
      <c r="A44" t="s">
        <v>50</v>
      </c>
      <c r="B44" s="5"/>
      <c r="C44" s="12">
        <f>-C35-C37+C42</f>
        <v>-2600</v>
      </c>
      <c r="D44" s="12">
        <f t="shared" ref="D44:N44" si="7">-D35-D37+D42</f>
        <v>-2545</v>
      </c>
      <c r="E44" s="12">
        <f t="shared" si="7"/>
        <v>-2466</v>
      </c>
      <c r="F44" s="12">
        <f t="shared" si="7"/>
        <v>-2367.8000000000002</v>
      </c>
      <c r="G44" s="12">
        <f t="shared" si="7"/>
        <v>245.76</v>
      </c>
      <c r="H44" s="12">
        <f t="shared" si="7"/>
        <v>196.60800000000003</v>
      </c>
      <c r="I44" s="12">
        <f t="shared" si="7"/>
        <v>-171.85920000000002</v>
      </c>
      <c r="J44" s="12">
        <f t="shared" si="7"/>
        <v>0</v>
      </c>
      <c r="K44" s="12">
        <f t="shared" si="7"/>
        <v>0</v>
      </c>
      <c r="L44" s="12">
        <f t="shared" si="7"/>
        <v>0</v>
      </c>
      <c r="M44" s="12">
        <f t="shared" si="7"/>
        <v>0</v>
      </c>
      <c r="N44" s="12">
        <f t="shared" si="7"/>
        <v>0</v>
      </c>
    </row>
    <row r="46" spans="1:14">
      <c r="A46" t="s">
        <v>51</v>
      </c>
      <c r="B46" s="13">
        <f>NPV(0.12,C44:N44)</f>
        <v>-7448.9986056853413</v>
      </c>
      <c r="C46" s="1" t="s">
        <v>52</v>
      </c>
    </row>
    <row r="50" spans="1:14" ht="18">
      <c r="A50" s="14" t="s">
        <v>53</v>
      </c>
    </row>
    <row r="51" spans="1:14">
      <c r="A51" s="15" t="s">
        <v>54</v>
      </c>
    </row>
    <row r="52" spans="1:14">
      <c r="A52" s="15" t="s">
        <v>55</v>
      </c>
    </row>
    <row r="53" spans="1:14">
      <c r="A53" s="15" t="s">
        <v>56</v>
      </c>
    </row>
    <row r="54" spans="1:14">
      <c r="A54" t="s">
        <v>57</v>
      </c>
      <c r="C54" s="5">
        <f>(B7-B26)/4</f>
        <v>1750</v>
      </c>
      <c r="D54">
        <f>IF(C55&gt;$B$26,($B$7-$B$26)/$B$25,0)</f>
        <v>1750</v>
      </c>
      <c r="E54">
        <f t="shared" ref="E54:N54" si="8">IF(D55&gt;$B$26,($B$7-$B$26)/$B$25,0)</f>
        <v>1750</v>
      </c>
      <c r="F54">
        <f t="shared" si="8"/>
        <v>1750</v>
      </c>
      <c r="G54">
        <f t="shared" si="8"/>
        <v>0</v>
      </c>
      <c r="H54">
        <f t="shared" si="8"/>
        <v>0</v>
      </c>
      <c r="I54">
        <f t="shared" si="8"/>
        <v>0</v>
      </c>
      <c r="J54">
        <f t="shared" si="8"/>
        <v>0</v>
      </c>
      <c r="K54">
        <f t="shared" si="8"/>
        <v>0</v>
      </c>
      <c r="L54">
        <f t="shared" si="8"/>
        <v>0</v>
      </c>
      <c r="M54">
        <f t="shared" si="8"/>
        <v>0</v>
      </c>
      <c r="N54">
        <f t="shared" si="8"/>
        <v>0</v>
      </c>
    </row>
    <row r="55" spans="1:14">
      <c r="A55" t="s">
        <v>58</v>
      </c>
      <c r="C55" s="5">
        <f>B7-C54</f>
        <v>8250</v>
      </c>
      <c r="D55" s="5">
        <f>MAX(C55-D54,$B$26)</f>
        <v>6500</v>
      </c>
      <c r="E55" s="5">
        <f t="shared" ref="E55:N55" si="9">MAX(D55-E54,$B$26)</f>
        <v>4750</v>
      </c>
      <c r="F55" s="5">
        <f t="shared" si="9"/>
        <v>3000</v>
      </c>
      <c r="G55" s="5">
        <f t="shared" si="9"/>
        <v>3000</v>
      </c>
      <c r="H55" s="5">
        <f t="shared" si="9"/>
        <v>3000</v>
      </c>
      <c r="I55" s="5">
        <f t="shared" si="9"/>
        <v>3000</v>
      </c>
      <c r="J55" s="5">
        <f t="shared" si="9"/>
        <v>3000</v>
      </c>
      <c r="K55" s="5">
        <f t="shared" si="9"/>
        <v>3000</v>
      </c>
      <c r="L55" s="5">
        <f t="shared" si="9"/>
        <v>3000</v>
      </c>
      <c r="M55" s="5">
        <f t="shared" si="9"/>
        <v>3000</v>
      </c>
      <c r="N55" s="5">
        <f t="shared" si="9"/>
        <v>3000</v>
      </c>
    </row>
    <row r="56" spans="1:14">
      <c r="A56" t="s">
        <v>59</v>
      </c>
      <c r="C56">
        <f>$B$7*$B$24</f>
        <v>800</v>
      </c>
      <c r="D56">
        <f>IF(D54&gt;0,C55*$B$24,0)</f>
        <v>660</v>
      </c>
      <c r="E56">
        <f t="shared" ref="E56:N56" si="10">IF(E54&gt;0,D55*$B$24,0)</f>
        <v>520</v>
      </c>
      <c r="F56">
        <f t="shared" si="10"/>
        <v>380</v>
      </c>
      <c r="G56">
        <f t="shared" si="10"/>
        <v>0</v>
      </c>
      <c r="H56">
        <f t="shared" si="10"/>
        <v>0</v>
      </c>
      <c r="I56">
        <f t="shared" si="10"/>
        <v>0</v>
      </c>
      <c r="J56">
        <f t="shared" si="10"/>
        <v>0</v>
      </c>
      <c r="K56">
        <f t="shared" si="10"/>
        <v>0</v>
      </c>
      <c r="L56">
        <f t="shared" si="10"/>
        <v>0</v>
      </c>
      <c r="M56">
        <f t="shared" si="10"/>
        <v>0</v>
      </c>
      <c r="N56">
        <f t="shared" si="10"/>
        <v>0</v>
      </c>
    </row>
    <row r="57" spans="1:14">
      <c r="A57" t="s">
        <v>45</v>
      </c>
      <c r="C57" s="12">
        <f>IF(B61&gt;0,0,B60*$B$28)</f>
        <v>2000</v>
      </c>
      <c r="D57" s="12">
        <f t="shared" ref="D57:N57" si="11">IF(C61&gt;0,0,C60*$B$28)</f>
        <v>1600</v>
      </c>
      <c r="E57" s="12">
        <f t="shared" si="11"/>
        <v>1280</v>
      </c>
      <c r="F57" s="12">
        <f t="shared" si="11"/>
        <v>1024</v>
      </c>
      <c r="G57" s="12">
        <f t="shared" si="11"/>
        <v>819.2</v>
      </c>
      <c r="H57" s="12">
        <f t="shared" si="11"/>
        <v>655.36000000000013</v>
      </c>
      <c r="I57" s="12">
        <f t="shared" si="11"/>
        <v>524.28800000000001</v>
      </c>
      <c r="J57" s="12">
        <f t="shared" si="11"/>
        <v>0</v>
      </c>
      <c r="K57" s="12">
        <f t="shared" si="11"/>
        <v>0</v>
      </c>
      <c r="L57" s="12">
        <f t="shared" si="11"/>
        <v>0</v>
      </c>
      <c r="M57" s="12">
        <f t="shared" si="11"/>
        <v>0</v>
      </c>
      <c r="N57" s="12">
        <f t="shared" si="11"/>
        <v>0</v>
      </c>
    </row>
    <row r="58" spans="1:14">
      <c r="C58" s="16" t="s">
        <v>60</v>
      </c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</row>
    <row r="59" spans="1:14">
      <c r="C59" s="16" t="s">
        <v>61</v>
      </c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</row>
    <row r="60" spans="1:14">
      <c r="A60" t="s">
        <v>46</v>
      </c>
      <c r="B60" s="5">
        <f>B7</f>
        <v>10000</v>
      </c>
      <c r="C60" s="12">
        <f>B60-C57</f>
        <v>8000</v>
      </c>
      <c r="D60" s="12">
        <f>IF(C61&gt;0,0,C60-D57)</f>
        <v>6400</v>
      </c>
      <c r="E60" s="12">
        <f t="shared" ref="E60:N60" si="12">IF(D61&gt;0,0,D60-E57)</f>
        <v>5120</v>
      </c>
      <c r="F60" s="12">
        <f t="shared" si="12"/>
        <v>4096</v>
      </c>
      <c r="G60" s="12">
        <f t="shared" si="12"/>
        <v>3276.8</v>
      </c>
      <c r="H60" s="12">
        <f t="shared" si="12"/>
        <v>2621.44</v>
      </c>
      <c r="I60" s="12">
        <f t="shared" si="12"/>
        <v>2097.152</v>
      </c>
      <c r="J60" s="12">
        <f t="shared" si="12"/>
        <v>0</v>
      </c>
      <c r="K60" s="12">
        <f t="shared" si="12"/>
        <v>0</v>
      </c>
      <c r="L60" s="12">
        <f t="shared" si="12"/>
        <v>0</v>
      </c>
      <c r="M60" s="12">
        <f t="shared" si="12"/>
        <v>0</v>
      </c>
      <c r="N60" s="12">
        <f t="shared" si="12"/>
        <v>0</v>
      </c>
    </row>
    <row r="61" spans="1:14">
      <c r="A61" t="s">
        <v>47</v>
      </c>
      <c r="C61" s="12"/>
      <c r="D61" s="12"/>
      <c r="E61" s="12"/>
      <c r="F61" s="12"/>
      <c r="G61" s="12"/>
      <c r="H61" s="12"/>
      <c r="I61" s="12">
        <v>1000</v>
      </c>
      <c r="J61" s="12"/>
      <c r="K61" s="12"/>
      <c r="L61" s="12"/>
      <c r="M61" s="12"/>
      <c r="N61" s="12"/>
    </row>
    <row r="62" spans="1:14">
      <c r="A62" t="s">
        <v>48</v>
      </c>
      <c r="C62" s="12">
        <f>IF(C61&gt;0,C60-C61,0)</f>
        <v>0</v>
      </c>
      <c r="D62" s="12">
        <f t="shared" ref="D62:N62" si="13">IF(D61&gt;0,D60-D61,0)</f>
        <v>0</v>
      </c>
      <c r="E62" s="12">
        <f t="shared" si="13"/>
        <v>0</v>
      </c>
      <c r="F62" s="12">
        <f t="shared" si="13"/>
        <v>0</v>
      </c>
      <c r="G62" s="12">
        <f t="shared" si="13"/>
        <v>0</v>
      </c>
      <c r="H62" s="12">
        <f t="shared" si="13"/>
        <v>0</v>
      </c>
      <c r="I62" s="12">
        <f t="shared" si="13"/>
        <v>1097.152</v>
      </c>
      <c r="J62" s="12">
        <f t="shared" si="13"/>
        <v>0</v>
      </c>
      <c r="K62" s="12">
        <f t="shared" si="13"/>
        <v>0</v>
      </c>
      <c r="L62" s="12">
        <f t="shared" si="13"/>
        <v>0</v>
      </c>
      <c r="M62" s="12">
        <f t="shared" si="13"/>
        <v>0</v>
      </c>
      <c r="N62" s="12">
        <f t="shared" si="13"/>
        <v>0</v>
      </c>
    </row>
    <row r="63" spans="1:14">
      <c r="A63" t="s">
        <v>49</v>
      </c>
      <c r="C63" s="12">
        <f>(C54+C56-C62)*$B$15+IF(C56=0,C57*$B$15,0)</f>
        <v>765</v>
      </c>
      <c r="D63" s="12">
        <f t="shared" ref="D63:N63" si="14">(D54+D56-D62)*$B$15+IF(D56=0,D57*$B$15,0)</f>
        <v>723</v>
      </c>
      <c r="E63" s="12">
        <f t="shared" si="14"/>
        <v>681</v>
      </c>
      <c r="F63" s="12">
        <f t="shared" si="14"/>
        <v>639</v>
      </c>
      <c r="G63" s="12">
        <f t="shared" si="14"/>
        <v>245.76</v>
      </c>
      <c r="H63" s="12">
        <f t="shared" si="14"/>
        <v>196.60800000000003</v>
      </c>
      <c r="I63" s="12">
        <f t="shared" si="14"/>
        <v>-171.85920000000002</v>
      </c>
      <c r="J63" s="12">
        <f t="shared" si="14"/>
        <v>0</v>
      </c>
      <c r="K63" s="12">
        <f t="shared" si="14"/>
        <v>0</v>
      </c>
      <c r="L63" s="12">
        <f t="shared" si="14"/>
        <v>0</v>
      </c>
      <c r="M63" s="12">
        <f t="shared" si="14"/>
        <v>0</v>
      </c>
      <c r="N63" s="12">
        <f t="shared" si="14"/>
        <v>0</v>
      </c>
    </row>
    <row r="65" spans="1:14">
      <c r="A65" t="s">
        <v>50</v>
      </c>
      <c r="C65" s="5">
        <f>-C54-C56+C63</f>
        <v>-1785</v>
      </c>
      <c r="D65" s="5">
        <f t="shared" ref="D65:N65" si="15">-D54-D56+D63</f>
        <v>-1687</v>
      </c>
      <c r="E65" s="5">
        <f t="shared" si="15"/>
        <v>-1589</v>
      </c>
      <c r="F65" s="5">
        <f t="shared" si="15"/>
        <v>-1491</v>
      </c>
      <c r="G65" s="5">
        <f t="shared" si="15"/>
        <v>245.76</v>
      </c>
      <c r="H65" s="5">
        <f t="shared" si="15"/>
        <v>196.60800000000003</v>
      </c>
      <c r="I65" s="5">
        <f t="shared" si="15"/>
        <v>-171.85920000000002</v>
      </c>
      <c r="J65" s="5">
        <f t="shared" si="15"/>
        <v>0</v>
      </c>
      <c r="K65" s="5">
        <f t="shared" si="15"/>
        <v>0</v>
      </c>
      <c r="L65" s="5">
        <f t="shared" si="15"/>
        <v>0</v>
      </c>
      <c r="M65" s="5">
        <f t="shared" si="15"/>
        <v>0</v>
      </c>
      <c r="N65" s="5">
        <f t="shared" si="15"/>
        <v>0</v>
      </c>
    </row>
    <row r="67" spans="1:14">
      <c r="A67" t="s">
        <v>51</v>
      </c>
      <c r="B67" s="13">
        <f>NPV(0.12,C65:N65)</f>
        <v>-4855.8741588402772</v>
      </c>
      <c r="C67" s="1" t="s">
        <v>52</v>
      </c>
    </row>
  </sheetData>
  <phoneticPr fontId="0" type="noConversion"/>
  <printOptions gridLines="1"/>
  <pageMargins left="0.75" right="0.75" top="1" bottom="1" header="0.5" footer="0.5"/>
  <pageSetup paperSize="9" orientation="landscape" horizontalDpi="300" verticalDpi="300" r:id="rId1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NAV000</vt:lpstr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G. Godbee</dc:creator>
  <cp:lastModifiedBy> </cp:lastModifiedBy>
  <cp:lastPrinted>1997-11-11T04:32:24Z</cp:lastPrinted>
  <dcterms:created xsi:type="dcterms:W3CDTF">1997-11-11T02:23:22Z</dcterms:created>
  <dcterms:modified xsi:type="dcterms:W3CDTF">2013-02-02T23:31:17Z</dcterms:modified>
</cp:coreProperties>
</file>